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cf9f1398b6f65c/Plocha/"/>
    </mc:Choice>
  </mc:AlternateContent>
  <xr:revisionPtr revIDLastSave="46" documentId="8_{4077D4D7-6A6F-4192-8750-16F4DB8F0F6D}" xr6:coauthVersionLast="47" xr6:coauthVersionMax="47" xr10:uidLastSave="{7D49F5B0-973C-4613-896B-97D76176C083}"/>
  <bookViews>
    <workbookView xWindow="-96" yWindow="-96" windowWidth="23232" windowHeight="12432" xr2:uid="{DE2986DA-D55C-47AF-9146-146E649514C4}"/>
  </bookViews>
  <sheets>
    <sheet name="období 2023 -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A29" i="1"/>
  <c r="L4" i="1"/>
  <c r="K4" i="1"/>
  <c r="J4" i="1"/>
  <c r="I4" i="1"/>
  <c r="H4" i="1"/>
  <c r="G4" i="1"/>
  <c r="F4" i="1"/>
  <c r="E4" i="1"/>
  <c r="G25" i="1" s="1"/>
  <c r="H25" i="1" s="1"/>
  <c r="D4" i="1"/>
  <c r="E25" i="1" s="1"/>
  <c r="F25" i="1" s="1"/>
  <c r="C4" i="1"/>
  <c r="E30" i="1"/>
  <c r="G30" i="1"/>
  <c r="C30" i="1"/>
  <c r="D18" i="1"/>
  <c r="E18" i="1"/>
  <c r="F18" i="1"/>
  <c r="G18" i="1"/>
  <c r="H18" i="1"/>
  <c r="I18" i="1"/>
  <c r="J18" i="1"/>
  <c r="K18" i="1"/>
  <c r="L18" i="1"/>
  <c r="C18" i="1"/>
  <c r="A18" i="1"/>
  <c r="A30" i="1" s="1"/>
  <c r="D9" i="1"/>
  <c r="E9" i="1"/>
  <c r="F9" i="1"/>
  <c r="G9" i="1"/>
  <c r="H9" i="1"/>
  <c r="I9" i="1"/>
  <c r="J9" i="1"/>
  <c r="K9" i="1"/>
  <c r="L9" i="1"/>
  <c r="C9" i="1"/>
  <c r="G26" i="1"/>
  <c r="H26" i="1" s="1"/>
  <c r="G27" i="1"/>
  <c r="H27" i="1" s="1"/>
  <c r="G28" i="1"/>
  <c r="H28" i="1" s="1"/>
  <c r="E26" i="1"/>
  <c r="F26" i="1" s="1"/>
  <c r="E27" i="1"/>
  <c r="F27" i="1" s="1"/>
  <c r="E28" i="1"/>
  <c r="F28" i="1" s="1"/>
  <c r="C25" i="1"/>
  <c r="D25" i="1" s="1"/>
  <c r="N24" i="1"/>
  <c r="N22" i="1"/>
  <c r="N23" i="1"/>
  <c r="J25" i="1"/>
  <c r="A15" i="1"/>
  <c r="A16" i="1"/>
  <c r="A17" i="1"/>
  <c r="A14" i="1"/>
  <c r="A26" i="1"/>
  <c r="A27" i="1"/>
  <c r="A28" i="1"/>
  <c r="A25" i="1"/>
  <c r="I27" i="1"/>
  <c r="J27" i="1" s="1"/>
  <c r="I26" i="1"/>
  <c r="I29" i="1" s="1"/>
  <c r="L6" i="1"/>
  <c r="L15" i="1" s="1"/>
  <c r="K6" i="1"/>
  <c r="K15" i="1" s="1"/>
  <c r="J6" i="1"/>
  <c r="J15" i="1" s="1"/>
  <c r="I6" i="1"/>
  <c r="I15" i="1" s="1"/>
  <c r="H6" i="1"/>
  <c r="H15" i="1" s="1"/>
  <c r="G6" i="1"/>
  <c r="G15" i="1" s="1"/>
  <c r="L5" i="1"/>
  <c r="L8" i="1" s="1"/>
  <c r="L17" i="1" s="1"/>
  <c r="K5" i="1"/>
  <c r="K14" i="1" s="1"/>
  <c r="J5" i="1"/>
  <c r="J8" i="1" s="1"/>
  <c r="J17" i="1" s="1"/>
  <c r="I5" i="1"/>
  <c r="I8" i="1" s="1"/>
  <c r="I17" i="1" s="1"/>
  <c r="H5" i="1"/>
  <c r="H8" i="1" s="1"/>
  <c r="H17" i="1" s="1"/>
  <c r="G5" i="1"/>
  <c r="G14" i="1" s="1"/>
  <c r="F6" i="1"/>
  <c r="F5" i="1"/>
  <c r="D8" i="1"/>
  <c r="D17" i="1" s="1"/>
  <c r="E8" i="1"/>
  <c r="E17" i="1" s="1"/>
  <c r="I7" i="1"/>
  <c r="I16" i="1" s="1"/>
  <c r="E14" i="1"/>
  <c r="E15" i="1"/>
  <c r="E16" i="1"/>
  <c r="C5" i="1"/>
  <c r="C8" i="1" s="1"/>
  <c r="C17" i="1" s="1"/>
  <c r="C7" i="1"/>
  <c r="C28" i="1" s="1"/>
  <c r="D28" i="1" s="1"/>
  <c r="C6" i="1"/>
  <c r="C15" i="1" s="1"/>
  <c r="E29" i="1" l="1"/>
  <c r="F29" i="1" s="1"/>
  <c r="F30" i="1" s="1"/>
  <c r="C29" i="1"/>
  <c r="D29" i="1" s="1"/>
  <c r="D30" i="1" s="1"/>
  <c r="C27" i="1"/>
  <c r="D27" i="1" s="1"/>
  <c r="G29" i="1"/>
  <c r="H29" i="1" s="1"/>
  <c r="H30" i="1" s="1"/>
  <c r="C26" i="1"/>
  <c r="D26" i="1" s="1"/>
  <c r="J26" i="1"/>
  <c r="I28" i="1"/>
  <c r="K8" i="1"/>
  <c r="K17" i="1" s="1"/>
  <c r="G8" i="1"/>
  <c r="G17" i="1" s="1"/>
  <c r="J7" i="1"/>
  <c r="J16" i="1" s="1"/>
  <c r="F7" i="1"/>
  <c r="F16" i="1" s="1"/>
  <c r="L14" i="1"/>
  <c r="I14" i="1"/>
  <c r="K7" i="1"/>
  <c r="K16" i="1" s="1"/>
  <c r="L7" i="1"/>
  <c r="L16" i="1" s="1"/>
  <c r="J14" i="1"/>
  <c r="G7" i="1"/>
  <c r="G16" i="1" s="1"/>
  <c r="H14" i="1"/>
  <c r="H7" i="1"/>
  <c r="H16" i="1" s="1"/>
  <c r="D16" i="1"/>
  <c r="C16" i="1"/>
  <c r="F8" i="1"/>
  <c r="F17" i="1" s="1"/>
  <c r="F14" i="1"/>
  <c r="D15" i="1"/>
  <c r="F15" i="1"/>
  <c r="C14" i="1"/>
  <c r="D14" i="1"/>
  <c r="J28" i="1" l="1"/>
  <c r="J30" i="1" s="1"/>
  <c r="I30" i="1"/>
</calcChain>
</file>

<file path=xl/sharedStrings.xml><?xml version="1.0" encoding="utf-8"?>
<sst xmlns="http://schemas.openxmlformats.org/spreadsheetml/2006/main" count="37" uniqueCount="31">
  <si>
    <t>Přímá platba</t>
  </si>
  <si>
    <t>Greening</t>
  </si>
  <si>
    <t>VCS</t>
  </si>
  <si>
    <t>Mladý</t>
  </si>
  <si>
    <t>Biss</t>
  </si>
  <si>
    <t>0-50ha</t>
  </si>
  <si>
    <t>50-100ha</t>
  </si>
  <si>
    <t>100-150ha</t>
  </si>
  <si>
    <t>Navrhované programové období 2023-2027  - porovnání výše skutečných přímých plateb a eko platby na ha dle velikostní kategorie zemědělských podniků v 1. pilíři</t>
  </si>
  <si>
    <t>Rok 2020 BISS + EKO schéma  (greening)</t>
  </si>
  <si>
    <t>BISS + EKO - Návrh redistribuce 10%</t>
  </si>
  <si>
    <t>BISS + EKO - Návrh redistribuce 20%</t>
  </si>
  <si>
    <t>Bez záruky, vlastní kalkulace.</t>
  </si>
  <si>
    <t>Návrh MZe - 1000kč +10% redistribuce</t>
  </si>
  <si>
    <t>151 ha a více ha</t>
  </si>
  <si>
    <t>101-150 ha</t>
  </si>
  <si>
    <t>51-100 ha</t>
  </si>
  <si>
    <t>1-50 ha</t>
  </si>
  <si>
    <t>na 1 ha</t>
  </si>
  <si>
    <t xml:space="preserve"> na celkovou výměru</t>
  </si>
  <si>
    <t>v. 1.1.</t>
  </si>
  <si>
    <t>Rozdíl ASZ - Mze =</t>
  </si>
  <si>
    <t>Platba BISS + EKO schéma na 1 ha dle výměry zemědělského podniku</t>
  </si>
  <si>
    <t>Celková platba BISS + EKO schéma na zemědělský podnik</t>
  </si>
  <si>
    <t>rozmezí výměry zemědělského podniku ***</t>
  </si>
  <si>
    <t>Rok 2020 BISS+eko</t>
  </si>
  <si>
    <r>
      <t xml:space="preserve">Dle výměry zemědělského podniku vyplňte do </t>
    </r>
    <r>
      <rPr>
        <b/>
        <u/>
        <sz val="12"/>
        <color theme="1"/>
        <rFont val="Calibri"/>
        <family val="2"/>
        <charset val="238"/>
        <scheme val="minor"/>
      </rPr>
      <t>žlutého</t>
    </r>
    <r>
      <rPr>
        <sz val="12"/>
        <color theme="1"/>
        <rFont val="Calibri"/>
        <family val="2"/>
        <charset val="238"/>
        <scheme val="minor"/>
      </rPr>
      <t xml:space="preserve"> pole příslušeného sloupečku (</t>
    </r>
    <r>
      <rPr>
        <b/>
        <sz val="12"/>
        <color theme="1"/>
        <rFont val="Calibri"/>
        <family val="2"/>
        <charset val="238"/>
        <scheme val="minor"/>
      </rPr>
      <t>rozmezí výměry zemědělského</t>
    </r>
    <r>
      <rPr>
        <sz val="12"/>
        <color theme="1"/>
        <rFont val="Calibri"/>
        <family val="2"/>
        <charset val="238"/>
        <scheme val="minor"/>
      </rPr>
      <t xml:space="preserve"> podniku) a stiskněte klávesu </t>
    </r>
    <r>
      <rPr>
        <b/>
        <sz val="12"/>
        <color theme="1"/>
        <rFont val="Calibri"/>
        <family val="2"/>
        <charset val="238"/>
        <scheme val="minor"/>
      </rPr>
      <t xml:space="preserve">ENTER - &gt;&gt;&gt; </t>
    </r>
  </si>
  <si>
    <t>AUTOREM výpočtu je Asociace soukromého zemědělství ČR</t>
  </si>
  <si>
    <t>Návrh ASZ ČR - BISS + EKO redistribuce 30%</t>
  </si>
  <si>
    <t xml:space="preserve">Kalkulačka: zadejte výměru zemědělského podniku do žlutého pole:  rozmezí výměry zemědělského podniku </t>
  </si>
  <si>
    <t>*** Pokud při vyplňování pole nebude dodrženo rozmezí výměr zemědělského podniku, dojde k chybnému výpočtu platby.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</si>
</sst>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A897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double">
        <color auto="1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thick">
        <color indexed="64"/>
      </left>
      <right style="dashed">
        <color indexed="64"/>
      </right>
      <top style="double">
        <color indexed="64"/>
      </top>
      <bottom style="thin">
        <color auto="1"/>
      </bottom>
      <diagonal/>
    </border>
    <border>
      <left style="dashed">
        <color indexed="64"/>
      </left>
      <right style="thick">
        <color auto="1"/>
      </right>
      <top style="double">
        <color indexed="64"/>
      </top>
      <bottom style="thin">
        <color auto="1"/>
      </bottom>
      <diagonal/>
    </border>
    <border>
      <left style="thick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dashed">
        <color indexed="64"/>
      </right>
      <top style="double">
        <color auto="1"/>
      </top>
      <bottom style="thick">
        <color auto="1"/>
      </bottom>
      <diagonal/>
    </border>
    <border>
      <left style="dashed">
        <color indexed="64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auto="1"/>
      </bottom>
      <diagonal/>
    </border>
    <border>
      <left style="thick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11" xfId="0" applyBorder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9" fontId="0" fillId="0" borderId="2" xfId="0" applyNumberFormat="1" applyBorder="1"/>
    <xf numFmtId="9" fontId="0" fillId="0" borderId="0" xfId="0" applyNumberFormat="1" applyBorder="1"/>
    <xf numFmtId="9" fontId="0" fillId="0" borderId="14" xfId="0" applyNumberFormat="1" applyBorder="1"/>
    <xf numFmtId="164" fontId="0" fillId="0" borderId="3" xfId="0" applyNumberFormat="1" applyBorder="1"/>
    <xf numFmtId="164" fontId="0" fillId="0" borderId="13" xfId="0" applyNumberFormat="1" applyBorder="1"/>
    <xf numFmtId="0" fontId="0" fillId="0" borderId="11" xfId="0" applyBorder="1" applyProtection="1">
      <protection hidden="1"/>
    </xf>
    <xf numFmtId="0" fontId="4" fillId="4" borderId="11" xfId="0" applyFont="1" applyFill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Fill="1" applyBorder="1" applyProtection="1">
      <protection hidden="1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/>
    <xf numFmtId="0" fontId="0" fillId="3" borderId="20" xfId="0" applyFill="1" applyBorder="1" applyProtection="1">
      <protection hidden="1"/>
    </xf>
    <xf numFmtId="0" fontId="4" fillId="4" borderId="20" xfId="0" applyFont="1" applyFill="1" applyBorder="1" applyProtection="1">
      <protection hidden="1"/>
    </xf>
    <xf numFmtId="0" fontId="1" fillId="3" borderId="20" xfId="0" applyFont="1" applyFill="1" applyBorder="1" applyProtection="1">
      <protection hidden="1"/>
    </xf>
    <xf numFmtId="0" fontId="2" fillId="3" borderId="20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0" fontId="2" fillId="0" borderId="9" xfId="0" applyFont="1" applyBorder="1" applyAlignment="1" applyProtection="1">
      <protection hidden="1"/>
    </xf>
    <xf numFmtId="0" fontId="7" fillId="5" borderId="22" xfId="0" applyFont="1" applyFill="1" applyBorder="1" applyAlignment="1" applyProtection="1">
      <alignment horizontal="center" vertical="center"/>
      <protection hidden="1"/>
    </xf>
    <xf numFmtId="0" fontId="7" fillId="5" borderId="23" xfId="0" applyFont="1" applyFill="1" applyBorder="1" applyAlignment="1" applyProtection="1">
      <alignment horizontal="center" vertical="center"/>
      <protection hidden="1"/>
    </xf>
    <xf numFmtId="0" fontId="7" fillId="5" borderId="24" xfId="0" applyFont="1" applyFill="1" applyBorder="1" applyAlignment="1" applyProtection="1">
      <alignment horizontal="center" vertical="center"/>
      <protection hidden="1"/>
    </xf>
    <xf numFmtId="0" fontId="3" fillId="6" borderId="14" xfId="0" applyFont="1" applyFill="1" applyBorder="1" applyProtection="1">
      <protection hidden="1"/>
    </xf>
    <xf numFmtId="165" fontId="3" fillId="6" borderId="29" xfId="0" applyNumberFormat="1" applyFont="1" applyFill="1" applyBorder="1" applyAlignment="1" applyProtection="1">
      <alignment horizontal="center" vertical="center"/>
      <protection hidden="1"/>
    </xf>
    <xf numFmtId="165" fontId="3" fillId="6" borderId="2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/>
    <xf numFmtId="0" fontId="3" fillId="6" borderId="30" xfId="0" applyFont="1" applyFill="1" applyBorder="1" applyAlignment="1">
      <alignment horizontal="center" vertical="center"/>
    </xf>
    <xf numFmtId="0" fontId="3" fillId="6" borderId="32" xfId="0" applyFont="1" applyFill="1" applyBorder="1"/>
    <xf numFmtId="165" fontId="7" fillId="4" borderId="36" xfId="0" applyNumberFormat="1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vertical="center"/>
      <protection hidden="1"/>
    </xf>
    <xf numFmtId="165" fontId="8" fillId="3" borderId="36" xfId="0" applyNumberFormat="1" applyFont="1" applyFill="1" applyBorder="1" applyAlignment="1" applyProtection="1">
      <alignment horizontal="center" vertical="center"/>
      <protection hidden="1"/>
    </xf>
    <xf numFmtId="165" fontId="8" fillId="3" borderId="37" xfId="0" applyNumberFormat="1" applyFont="1" applyFill="1" applyBorder="1" applyAlignment="1" applyProtection="1">
      <alignment horizontal="center" vertical="center"/>
      <protection hidden="1"/>
    </xf>
    <xf numFmtId="165" fontId="4" fillId="3" borderId="24" xfId="0" applyNumberFormat="1" applyFont="1" applyFill="1" applyBorder="1" applyAlignment="1" applyProtection="1">
      <alignment horizontal="center" vertical="center"/>
      <protection hidden="1"/>
    </xf>
    <xf numFmtId="165" fontId="4" fillId="3" borderId="23" xfId="0" applyNumberFormat="1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Protection="1">
      <protection hidden="1"/>
    </xf>
    <xf numFmtId="165" fontId="4" fillId="3" borderId="22" xfId="0" applyNumberFormat="1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/>
      <protection hidden="1"/>
    </xf>
    <xf numFmtId="165" fontId="2" fillId="4" borderId="23" xfId="0" applyNumberFormat="1" applyFont="1" applyFill="1" applyBorder="1" applyAlignment="1" applyProtection="1">
      <alignment horizontal="center" vertical="center"/>
      <protection hidden="1"/>
    </xf>
    <xf numFmtId="0" fontId="2" fillId="5" borderId="34" xfId="0" applyFont="1" applyFill="1" applyBorder="1" applyAlignment="1" applyProtection="1">
      <alignment horizontal="center" vertical="center"/>
      <protection hidden="1"/>
    </xf>
    <xf numFmtId="0" fontId="2" fillId="5" borderId="35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5" fontId="7" fillId="4" borderId="37" xfId="0" applyNumberFormat="1" applyFont="1" applyFill="1" applyBorder="1" applyAlignment="1" applyProtection="1">
      <alignment horizontal="center" vertical="center"/>
      <protection hidden="1"/>
    </xf>
    <xf numFmtId="165" fontId="3" fillId="6" borderId="40" xfId="0" applyNumberFormat="1" applyFont="1" applyFill="1" applyBorder="1" applyAlignment="1">
      <alignment horizontal="center" vertical="center"/>
    </xf>
    <xf numFmtId="165" fontId="3" fillId="6" borderId="41" xfId="0" applyNumberFormat="1" applyFont="1" applyFill="1" applyBorder="1" applyAlignment="1">
      <alignment horizontal="center" vertical="center"/>
    </xf>
    <xf numFmtId="0" fontId="1" fillId="6" borderId="10" xfId="0" applyFont="1" applyFill="1" applyBorder="1" applyProtection="1"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3" fillId="6" borderId="14" xfId="0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left" vertical="center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17" fontId="5" fillId="0" borderId="33" xfId="0" applyNumberFormat="1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165" fontId="3" fillId="3" borderId="0" xfId="0" applyNumberFormat="1" applyFont="1" applyFill="1" applyBorder="1" applyAlignment="1" applyProtection="1">
      <alignment vertical="center"/>
      <protection hidden="1"/>
    </xf>
    <xf numFmtId="165" fontId="3" fillId="6" borderId="42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4" borderId="49" xfId="0" applyFont="1" applyFill="1" applyBorder="1" applyAlignment="1" applyProtection="1">
      <alignment horizontal="center" vertical="center"/>
      <protection hidden="1"/>
    </xf>
    <xf numFmtId="0" fontId="4" fillId="3" borderId="49" xfId="0" applyFont="1" applyFill="1" applyBorder="1" applyAlignment="1" applyProtection="1">
      <alignment horizontal="center" vertical="center"/>
      <protection hidden="1"/>
    </xf>
    <xf numFmtId="0" fontId="3" fillId="6" borderId="51" xfId="0" applyFont="1" applyFill="1" applyBorder="1" applyAlignment="1" applyProtection="1">
      <alignment horizontal="center" vertical="center"/>
      <protection hidden="1"/>
    </xf>
    <xf numFmtId="165" fontId="3" fillId="0" borderId="53" xfId="0" applyNumberFormat="1" applyFont="1" applyFill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3" fillId="6" borderId="56" xfId="0" applyFont="1" applyFill="1" applyBorder="1" applyAlignment="1" applyProtection="1">
      <alignment horizontal="center" vertical="center"/>
      <protection hidden="1"/>
    </xf>
    <xf numFmtId="0" fontId="3" fillId="6" borderId="57" xfId="0" applyFont="1" applyFill="1" applyBorder="1" applyProtection="1">
      <protection hidden="1"/>
    </xf>
    <xf numFmtId="165" fontId="3" fillId="6" borderId="58" xfId="0" applyNumberFormat="1" applyFont="1" applyFill="1" applyBorder="1" applyAlignment="1" applyProtection="1">
      <alignment horizontal="center" vertical="center"/>
      <protection hidden="1"/>
    </xf>
    <xf numFmtId="165" fontId="3" fillId="6" borderId="59" xfId="0" applyNumberFormat="1" applyFont="1" applyFill="1" applyBorder="1" applyAlignment="1" applyProtection="1">
      <alignment horizontal="center" vertical="center"/>
      <protection hidden="1"/>
    </xf>
    <xf numFmtId="0" fontId="3" fillId="0" borderId="46" xfId="0" applyFont="1" applyFill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47" xfId="0" applyFont="1" applyBorder="1" applyAlignment="1" applyProtection="1">
      <alignment horizontal="center"/>
      <protection hidden="1"/>
    </xf>
    <xf numFmtId="0" fontId="10" fillId="0" borderId="43" xfId="0" applyFont="1" applyBorder="1" applyAlignment="1" applyProtection="1">
      <alignment horizontal="center" vertical="center" wrapText="1"/>
      <protection hidden="1"/>
    </xf>
    <xf numFmtId="0" fontId="10" fillId="0" borderId="44" xfId="0" applyFont="1" applyBorder="1" applyAlignment="1" applyProtection="1">
      <alignment horizontal="center" vertical="center" wrapText="1"/>
      <protection hidden="1"/>
    </xf>
    <xf numFmtId="0" fontId="10" fillId="0" borderId="45" xfId="0" applyFont="1" applyBorder="1" applyAlignment="1" applyProtection="1">
      <alignment horizontal="center" vertical="center" wrapText="1"/>
      <protection hidden="1"/>
    </xf>
    <xf numFmtId="0" fontId="3" fillId="6" borderId="49" xfId="0" applyFont="1" applyFill="1" applyBorder="1" applyAlignment="1" applyProtection="1">
      <alignment horizontal="center" vertical="center"/>
      <protection hidden="1"/>
    </xf>
    <xf numFmtId="0" fontId="3" fillId="6" borderId="20" xfId="0" applyFont="1" applyFill="1" applyBorder="1" applyProtection="1">
      <protection hidden="1"/>
    </xf>
    <xf numFmtId="0" fontId="5" fillId="0" borderId="0" xfId="0" applyFont="1"/>
    <xf numFmtId="165" fontId="3" fillId="6" borderId="22" xfId="0" applyNumberFormat="1" applyFont="1" applyFill="1" applyBorder="1" applyAlignment="1" applyProtection="1">
      <alignment horizontal="center" vertical="center"/>
      <protection hidden="1"/>
    </xf>
    <xf numFmtId="165" fontId="3" fillId="6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/>
    <xf numFmtId="0" fontId="3" fillId="0" borderId="5" xfId="0" applyFont="1" applyBorder="1"/>
    <xf numFmtId="0" fontId="3" fillId="7" borderId="28" xfId="0" applyFont="1" applyFill="1" applyBorder="1" applyAlignment="1" applyProtection="1">
      <alignment horizontal="center" vertical="center"/>
      <protection hidden="1"/>
    </xf>
    <xf numFmtId="0" fontId="3" fillId="7" borderId="31" xfId="0" applyFont="1" applyFill="1" applyBorder="1" applyAlignment="1" applyProtection="1">
      <alignment vertical="center"/>
      <protection hidden="1"/>
    </xf>
    <xf numFmtId="165" fontId="3" fillId="7" borderId="38" xfId="0" applyNumberFormat="1" applyFont="1" applyFill="1" applyBorder="1" applyAlignment="1" applyProtection="1">
      <alignment horizontal="center" vertical="center"/>
      <protection hidden="1"/>
    </xf>
    <xf numFmtId="165" fontId="3" fillId="7" borderId="39" xfId="0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hidden="1"/>
    </xf>
    <xf numFmtId="0" fontId="5" fillId="7" borderId="21" xfId="0" applyFont="1" applyFill="1" applyBorder="1" applyProtection="1">
      <protection hidden="1"/>
    </xf>
    <xf numFmtId="0" fontId="5" fillId="0" borderId="14" xfId="0" applyFont="1" applyFill="1" applyBorder="1"/>
    <xf numFmtId="0" fontId="5" fillId="0" borderId="13" xfId="0" applyFont="1" applyFill="1" applyBorder="1"/>
    <xf numFmtId="0" fontId="3" fillId="7" borderId="50" xfId="0" applyFont="1" applyFill="1" applyBorder="1" applyAlignment="1" applyProtection="1">
      <alignment horizontal="center" vertical="center"/>
      <protection hidden="1"/>
    </xf>
    <xf numFmtId="165" fontId="3" fillId="7" borderId="25" xfId="0" applyNumberFormat="1" applyFont="1" applyFill="1" applyBorder="1" applyAlignment="1" applyProtection="1">
      <alignment horizontal="center" vertical="center"/>
      <protection hidden="1"/>
    </xf>
    <xf numFmtId="165" fontId="3" fillId="7" borderId="28" xfId="0" applyNumberFormat="1" applyFont="1" applyFill="1" applyBorder="1" applyAlignment="1" applyProtection="1">
      <alignment horizontal="center" vertical="center"/>
      <protection hidden="1"/>
    </xf>
    <xf numFmtId="0" fontId="3" fillId="7" borderId="21" xfId="0" applyFont="1" applyFill="1" applyBorder="1" applyProtection="1">
      <protection hidden="1"/>
    </xf>
    <xf numFmtId="165" fontId="3" fillId="7" borderId="27" xfId="0" applyNumberFormat="1" applyFont="1" applyFill="1" applyBorder="1" applyAlignment="1" applyProtection="1">
      <alignment horizontal="center" vertical="center"/>
      <protection hidden="1"/>
    </xf>
    <xf numFmtId="9" fontId="3" fillId="0" borderId="0" xfId="0" applyNumberFormat="1" applyFont="1" applyBorder="1"/>
    <xf numFmtId="165" fontId="3" fillId="6" borderId="24" xfId="0" applyNumberFormat="1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vertical="center"/>
      <protection hidden="1"/>
    </xf>
    <xf numFmtId="165" fontId="3" fillId="6" borderId="36" xfId="0" applyNumberFormat="1" applyFont="1" applyFill="1" applyBorder="1" applyAlignment="1" applyProtection="1">
      <alignment horizontal="center" vertical="center"/>
      <protection hidden="1"/>
    </xf>
    <xf numFmtId="165" fontId="3" fillId="6" borderId="37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BA897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6C253-71C5-4580-A907-5B3751E3CCF9}">
  <sheetPr>
    <pageSetUpPr fitToPage="1"/>
  </sheetPr>
  <dimension ref="A1:O34"/>
  <sheetViews>
    <sheetView tabSelected="1" topLeftCell="A16" zoomScale="85" zoomScaleNormal="85" workbookViewId="0">
      <selection activeCell="G23" sqref="G23:H23"/>
    </sheetView>
  </sheetViews>
  <sheetFormatPr defaultRowHeight="15" x14ac:dyDescent="0.25"/>
  <cols>
    <col min="1" max="1" width="60.28515625" style="3" bestFit="1" customWidth="1"/>
    <col min="2" max="2" width="3" hidden="1" customWidth="1"/>
    <col min="3" max="12" width="16.7109375" customWidth="1"/>
    <col min="13" max="13" width="18.7109375" hidden="1" customWidth="1"/>
    <col min="14" max="14" width="10.7109375" hidden="1" customWidth="1"/>
    <col min="15" max="15" width="16" hidden="1" customWidth="1"/>
    <col min="16" max="16" width="12.85546875" customWidth="1"/>
    <col min="17" max="17" width="5.42578125" customWidth="1"/>
    <col min="18" max="18" width="8.5703125" bestFit="1" customWidth="1"/>
  </cols>
  <sheetData>
    <row r="1" spans="1:15" ht="67.5" customHeight="1" thickTop="1" thickBot="1" x14ac:dyDescent="0.3">
      <c r="A1" s="98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</row>
    <row r="2" spans="1:15" ht="21.75" thickBot="1" x14ac:dyDescent="0.4">
      <c r="A2" s="79"/>
      <c r="B2" s="28"/>
      <c r="C2" s="95" t="s">
        <v>22</v>
      </c>
      <c r="D2" s="96"/>
      <c r="E2" s="96"/>
      <c r="F2" s="96"/>
      <c r="G2" s="96"/>
      <c r="H2" s="96"/>
      <c r="I2" s="96"/>
      <c r="J2" s="96"/>
      <c r="K2" s="96"/>
      <c r="L2" s="97"/>
    </row>
    <row r="3" spans="1:15" ht="21.95" customHeight="1" x14ac:dyDescent="0.25">
      <c r="A3" s="80"/>
      <c r="B3" s="23"/>
      <c r="C3" s="29">
        <v>50</v>
      </c>
      <c r="D3" s="30">
        <v>100</v>
      </c>
      <c r="E3" s="30">
        <v>150</v>
      </c>
      <c r="F3" s="30">
        <v>200</v>
      </c>
      <c r="G3" s="30">
        <v>300</v>
      </c>
      <c r="H3" s="30">
        <v>500</v>
      </c>
      <c r="I3" s="30">
        <v>1000</v>
      </c>
      <c r="J3" s="30">
        <v>1300</v>
      </c>
      <c r="K3" s="30">
        <v>1500</v>
      </c>
      <c r="L3" s="30">
        <v>2000</v>
      </c>
      <c r="M3" s="22" t="s">
        <v>0</v>
      </c>
      <c r="N3" s="6">
        <v>6300</v>
      </c>
    </row>
    <row r="4" spans="1:15" ht="21" customHeight="1" x14ac:dyDescent="0.25">
      <c r="A4" s="81" t="s">
        <v>9</v>
      </c>
      <c r="B4" s="24"/>
      <c r="C4" s="46">
        <f>N8</f>
        <v>5657</v>
      </c>
      <c r="D4" s="47">
        <f>N8</f>
        <v>5657</v>
      </c>
      <c r="E4" s="46">
        <f>N8</f>
        <v>5657</v>
      </c>
      <c r="F4" s="47">
        <f>N8</f>
        <v>5657</v>
      </c>
      <c r="G4" s="46">
        <f>N8</f>
        <v>5657</v>
      </c>
      <c r="H4" s="47">
        <f>N8</f>
        <v>5657</v>
      </c>
      <c r="I4" s="46">
        <f>N8</f>
        <v>5657</v>
      </c>
      <c r="J4" s="47">
        <f>N8</f>
        <v>5657</v>
      </c>
      <c r="K4" s="46">
        <f>N8</f>
        <v>5657</v>
      </c>
      <c r="L4" s="47">
        <f>N8</f>
        <v>5657</v>
      </c>
      <c r="M4" s="2" t="s">
        <v>1</v>
      </c>
      <c r="N4" s="7">
        <v>1890</v>
      </c>
    </row>
    <row r="5" spans="1:15" ht="21" customHeight="1" x14ac:dyDescent="0.25">
      <c r="A5" s="82" t="s">
        <v>10</v>
      </c>
      <c r="B5" s="26">
        <v>10</v>
      </c>
      <c r="C5" s="45">
        <f>N7-(N3/100*B5)+N4+O11</f>
        <v>6630</v>
      </c>
      <c r="D5" s="43">
        <v>6380</v>
      </c>
      <c r="E5" s="43">
        <v>6163</v>
      </c>
      <c r="F5" s="43">
        <f>N7-(N3/100*B5)+N4+230000/F3</f>
        <v>5780</v>
      </c>
      <c r="G5" s="43">
        <f>N7-(N3/100*B5)+N4+230000/G3</f>
        <v>5396.666666666667</v>
      </c>
      <c r="H5" s="43">
        <f>N7-(N3/100*B5)+N4+230000/H3</f>
        <v>5090</v>
      </c>
      <c r="I5" s="43">
        <f>N7-(N3/100*B5)+N4+230000/I3</f>
        <v>4860</v>
      </c>
      <c r="J5" s="43">
        <f>N7-(N3/100*B5)+N4+230000/J3</f>
        <v>4806.9230769230771</v>
      </c>
      <c r="K5" s="43">
        <f>N7-(N3/100*B5)+N4+230000/K3</f>
        <v>4783.333333333333</v>
      </c>
      <c r="L5" s="43">
        <f>N7-(N3/100*B5)+N4+230000/L3</f>
        <v>4745</v>
      </c>
      <c r="M5" s="2" t="s">
        <v>2</v>
      </c>
      <c r="N5" s="7">
        <v>950</v>
      </c>
    </row>
    <row r="6" spans="1:15" ht="21" customHeight="1" x14ac:dyDescent="0.25">
      <c r="A6" s="82" t="s">
        <v>11</v>
      </c>
      <c r="B6" s="26">
        <v>20</v>
      </c>
      <c r="C6" s="45">
        <f>N7-(N3/100*B6)+N4+O12</f>
        <v>8000</v>
      </c>
      <c r="D6" s="43">
        <v>7500</v>
      </c>
      <c r="E6" s="43">
        <v>7066</v>
      </c>
      <c r="F6" s="43">
        <f>N7-(N3/100*B6)+N4+460000/F3</f>
        <v>6300</v>
      </c>
      <c r="G6" s="43">
        <f>N7-(N3/100*B6)+N4+460000/G3</f>
        <v>5533.333333333333</v>
      </c>
      <c r="H6" s="43">
        <f>N7-(N3/100*B6)+N4+460000/H3</f>
        <v>4920</v>
      </c>
      <c r="I6" s="43">
        <f>N7-(N3/100*B6)+N4+460000/I3</f>
        <v>4460</v>
      </c>
      <c r="J6" s="43">
        <f>N7-(N3/100*B6)+N4+460000/J3</f>
        <v>4353.8461538461543</v>
      </c>
      <c r="K6" s="43">
        <f>N7-(N3/100*B6)+N4+460000/K3</f>
        <v>4306.666666666667</v>
      </c>
      <c r="L6" s="43">
        <f>N7-(N3/100*B6)+N4+460000/L3</f>
        <v>4230</v>
      </c>
      <c r="M6" s="2" t="s">
        <v>3</v>
      </c>
      <c r="N6" s="7">
        <v>90</v>
      </c>
    </row>
    <row r="7" spans="1:15" s="35" customFormat="1" ht="21" customHeight="1" x14ac:dyDescent="0.3">
      <c r="A7" s="101" t="s">
        <v>28</v>
      </c>
      <c r="B7" s="102">
        <v>30</v>
      </c>
      <c r="C7" s="104">
        <f>N7-(N3/100*B7)+N4+O13</f>
        <v>9370</v>
      </c>
      <c r="D7" s="105">
        <v>8620</v>
      </c>
      <c r="E7" s="105">
        <v>7970</v>
      </c>
      <c r="F7" s="105">
        <f>N7-(N3/100*B7)+N4+N23/F3</f>
        <v>6820</v>
      </c>
      <c r="G7" s="105">
        <f>N7-(N3/100*B7)+N4+N23/G3</f>
        <v>5670</v>
      </c>
      <c r="H7" s="105">
        <f>N7-(N3/100*B7)+N4+N23/H3</f>
        <v>4750</v>
      </c>
      <c r="I7" s="105">
        <f>N7-(N3/100*B7)+N4+N23/I3</f>
        <v>4060</v>
      </c>
      <c r="J7" s="105">
        <f>N7-(N3/100*B7)+N4+N23/J3</f>
        <v>3900.7692307692305</v>
      </c>
      <c r="K7" s="105">
        <f>N7-(N3/100*B7)+N4+N23/K3</f>
        <v>3830</v>
      </c>
      <c r="L7" s="105">
        <f>N7-(N3/100*B7)+N4+N23/L3</f>
        <v>3715</v>
      </c>
      <c r="M7" s="106" t="s">
        <v>4</v>
      </c>
      <c r="N7" s="107">
        <v>3370</v>
      </c>
    </row>
    <row r="8" spans="1:15" s="103" customFormat="1" ht="21.95" customHeight="1" thickBot="1" x14ac:dyDescent="0.35">
      <c r="A8" s="116" t="s">
        <v>13</v>
      </c>
      <c r="B8" s="113">
        <v>10</v>
      </c>
      <c r="C8" s="117">
        <f>C5-1000</f>
        <v>5630</v>
      </c>
      <c r="D8" s="118">
        <f>D5-1000</f>
        <v>5380</v>
      </c>
      <c r="E8" s="118">
        <f>E5-1000</f>
        <v>5163</v>
      </c>
      <c r="F8" s="118">
        <f>F5-1000</f>
        <v>4780</v>
      </c>
      <c r="G8" s="118">
        <f t="shared" ref="G8:L8" si="0">G5-1000</f>
        <v>4396.666666666667</v>
      </c>
      <c r="H8" s="118">
        <f t="shared" si="0"/>
        <v>4090</v>
      </c>
      <c r="I8" s="118">
        <f t="shared" si="0"/>
        <v>3860</v>
      </c>
      <c r="J8" s="118">
        <f t="shared" si="0"/>
        <v>3806.9230769230771</v>
      </c>
      <c r="K8" s="118">
        <f t="shared" si="0"/>
        <v>3783.333333333333</v>
      </c>
      <c r="L8" s="118">
        <f t="shared" si="0"/>
        <v>3745</v>
      </c>
      <c r="M8" s="114" t="s">
        <v>25</v>
      </c>
      <c r="N8" s="115">
        <v>5657</v>
      </c>
    </row>
    <row r="9" spans="1:15" ht="21.95" customHeight="1" thickTop="1" thickBot="1" x14ac:dyDescent="0.35">
      <c r="A9" s="83" t="s">
        <v>21</v>
      </c>
      <c r="B9" s="32"/>
      <c r="C9" s="33">
        <f>C7-C8</f>
        <v>3740</v>
      </c>
      <c r="D9" s="34">
        <f t="shared" ref="D9:O9" si="1">D7-D8</f>
        <v>3240</v>
      </c>
      <c r="E9" s="34">
        <f t="shared" si="1"/>
        <v>2807</v>
      </c>
      <c r="F9" s="34">
        <f t="shared" si="1"/>
        <v>2040</v>
      </c>
      <c r="G9" s="34">
        <f t="shared" si="1"/>
        <v>1273.333333333333</v>
      </c>
      <c r="H9" s="34">
        <f t="shared" si="1"/>
        <v>660</v>
      </c>
      <c r="I9" s="34">
        <f t="shared" si="1"/>
        <v>200</v>
      </c>
      <c r="J9" s="34">
        <f t="shared" si="1"/>
        <v>93.846153846153356</v>
      </c>
      <c r="K9" s="34">
        <f t="shared" si="1"/>
        <v>46.66666666666697</v>
      </c>
      <c r="L9" s="78">
        <f t="shared" si="1"/>
        <v>-30</v>
      </c>
      <c r="M9" s="77"/>
      <c r="N9" s="77"/>
      <c r="O9" s="77"/>
    </row>
    <row r="10" spans="1:15" ht="21.95" customHeight="1" thickBot="1" x14ac:dyDescent="0.35">
      <c r="A10" s="94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84"/>
    </row>
    <row r="11" spans="1:15" x14ac:dyDescent="0.25">
      <c r="A11" s="85"/>
      <c r="B11" s="27"/>
      <c r="C11" s="66" t="s">
        <v>23</v>
      </c>
      <c r="D11" s="67"/>
      <c r="E11" s="67"/>
      <c r="F11" s="67"/>
      <c r="G11" s="67"/>
      <c r="H11" s="67"/>
      <c r="I11" s="67"/>
      <c r="J11" s="67"/>
      <c r="K11" s="67"/>
      <c r="L11" s="86"/>
      <c r="M11" s="22" t="s">
        <v>5</v>
      </c>
      <c r="N11" s="10">
        <v>0.1</v>
      </c>
      <c r="O11" s="6">
        <v>2000</v>
      </c>
    </row>
    <row r="12" spans="1:15" ht="18.75" customHeight="1" x14ac:dyDescent="0.25">
      <c r="A12" s="87"/>
      <c r="B12" s="25"/>
      <c r="C12" s="68"/>
      <c r="D12" s="69"/>
      <c r="E12" s="69"/>
      <c r="F12" s="69"/>
      <c r="G12" s="69"/>
      <c r="H12" s="69"/>
      <c r="I12" s="69"/>
      <c r="J12" s="69"/>
      <c r="K12" s="69"/>
      <c r="L12" s="88"/>
      <c r="M12" s="2"/>
      <c r="N12" s="11">
        <v>0.2</v>
      </c>
      <c r="O12" s="7">
        <v>4000</v>
      </c>
    </row>
    <row r="13" spans="1:15" ht="21.95" customHeight="1" x14ac:dyDescent="0.25">
      <c r="A13" s="89"/>
      <c r="B13" s="23"/>
      <c r="C13" s="31">
        <v>50</v>
      </c>
      <c r="D13" s="30">
        <v>100</v>
      </c>
      <c r="E13" s="30">
        <v>150</v>
      </c>
      <c r="F13" s="30">
        <v>200</v>
      </c>
      <c r="G13" s="30">
        <v>300</v>
      </c>
      <c r="H13" s="30">
        <v>500</v>
      </c>
      <c r="I13" s="30">
        <v>1000</v>
      </c>
      <c r="J13" s="30">
        <v>1300</v>
      </c>
      <c r="K13" s="30">
        <v>1500</v>
      </c>
      <c r="L13" s="30">
        <v>2000</v>
      </c>
      <c r="M13" s="2"/>
      <c r="N13" s="11">
        <v>0.3</v>
      </c>
      <c r="O13" s="7">
        <v>6000</v>
      </c>
    </row>
    <row r="14" spans="1:15" ht="21" customHeight="1" x14ac:dyDescent="0.25">
      <c r="A14" s="82" t="str">
        <f>A5</f>
        <v>BISS + EKO - Návrh redistribuce 10%</v>
      </c>
      <c r="B14" s="26"/>
      <c r="C14" s="42">
        <f>C5*C13</f>
        <v>331500</v>
      </c>
      <c r="D14" s="43">
        <f>50*C5+((D13-50)*D5)</f>
        <v>650500</v>
      </c>
      <c r="E14" s="43">
        <f>50*D5+((E13-50)*E5)</f>
        <v>935300</v>
      </c>
      <c r="F14" s="43">
        <f>F5*F13</f>
        <v>1156000</v>
      </c>
      <c r="G14" s="43">
        <f t="shared" ref="G14:L14" si="2">G5*G13</f>
        <v>1619000</v>
      </c>
      <c r="H14" s="43">
        <f t="shared" si="2"/>
        <v>2545000</v>
      </c>
      <c r="I14" s="43">
        <f t="shared" si="2"/>
        <v>4860000</v>
      </c>
      <c r="J14" s="43">
        <f t="shared" si="2"/>
        <v>6249000</v>
      </c>
      <c r="K14" s="43">
        <f t="shared" si="2"/>
        <v>7175000</v>
      </c>
      <c r="L14" s="43">
        <f t="shared" si="2"/>
        <v>9490000</v>
      </c>
      <c r="M14" s="2" t="s">
        <v>6</v>
      </c>
      <c r="N14" s="11">
        <v>0.1</v>
      </c>
      <c r="O14" s="7">
        <v>1500</v>
      </c>
    </row>
    <row r="15" spans="1:15" ht="21" customHeight="1" x14ac:dyDescent="0.25">
      <c r="A15" s="82" t="str">
        <f t="shared" ref="A15:A17" si="3">A6</f>
        <v>BISS + EKO - Návrh redistribuce 20%</v>
      </c>
      <c r="B15" s="44"/>
      <c r="C15" s="42">
        <f>C6*C13</f>
        <v>400000</v>
      </c>
      <c r="D15" s="43">
        <f>50*C6+((D13-50)*D6)</f>
        <v>775000</v>
      </c>
      <c r="E15" s="43">
        <f>50*D6+((E13-50)*E6)</f>
        <v>1081600</v>
      </c>
      <c r="F15" s="43">
        <f>F6*F13</f>
        <v>1260000</v>
      </c>
      <c r="G15" s="43">
        <f t="shared" ref="G15:L15" si="4">G6*G13</f>
        <v>1660000</v>
      </c>
      <c r="H15" s="43">
        <f t="shared" si="4"/>
        <v>2460000</v>
      </c>
      <c r="I15" s="43">
        <f t="shared" si="4"/>
        <v>4460000</v>
      </c>
      <c r="J15" s="43">
        <f t="shared" si="4"/>
        <v>5660000.0000000009</v>
      </c>
      <c r="K15" s="43">
        <f t="shared" si="4"/>
        <v>6460000</v>
      </c>
      <c r="L15" s="43">
        <f t="shared" si="4"/>
        <v>8460000</v>
      </c>
      <c r="M15" s="2"/>
      <c r="N15" s="11">
        <v>0.2</v>
      </c>
      <c r="O15" s="7">
        <v>3000</v>
      </c>
    </row>
    <row r="16" spans="1:15" s="35" customFormat="1" ht="21" customHeight="1" x14ac:dyDescent="0.3">
      <c r="A16" s="101" t="str">
        <f t="shared" si="3"/>
        <v>Návrh ASZ ČR - BISS + EKO redistribuce 30%</v>
      </c>
      <c r="B16" s="102"/>
      <c r="C16" s="122">
        <f>C7*C13</f>
        <v>468500</v>
      </c>
      <c r="D16" s="105">
        <f>50*C7+((D13-50)*D7)</f>
        <v>899500</v>
      </c>
      <c r="E16" s="105">
        <f>50*D7+((E13-50)*E7)</f>
        <v>1228000</v>
      </c>
      <c r="F16" s="105">
        <f>F7*F13</f>
        <v>1364000</v>
      </c>
      <c r="G16" s="105">
        <f t="shared" ref="G16:L16" si="5">G7*G13</f>
        <v>1701000</v>
      </c>
      <c r="H16" s="105">
        <f t="shared" si="5"/>
        <v>2375000</v>
      </c>
      <c r="I16" s="105">
        <f t="shared" si="5"/>
        <v>4060000</v>
      </c>
      <c r="J16" s="105">
        <f t="shared" si="5"/>
        <v>5071000</v>
      </c>
      <c r="K16" s="105">
        <f t="shared" si="5"/>
        <v>5745000</v>
      </c>
      <c r="L16" s="105">
        <f t="shared" si="5"/>
        <v>7430000</v>
      </c>
      <c r="M16" s="106"/>
      <c r="N16" s="121">
        <v>0.3</v>
      </c>
      <c r="O16" s="107">
        <v>4500</v>
      </c>
    </row>
    <row r="17" spans="1:15" s="35" customFormat="1" ht="21.95" customHeight="1" thickBot="1" x14ac:dyDescent="0.35">
      <c r="A17" s="116" t="str">
        <f t="shared" si="3"/>
        <v>Návrh MZe - 1000kč +10% redistribuce</v>
      </c>
      <c r="B17" s="119"/>
      <c r="C17" s="120">
        <f>C8*C13</f>
        <v>281500</v>
      </c>
      <c r="D17" s="118">
        <f>D8*D13</f>
        <v>538000</v>
      </c>
      <c r="E17" s="118">
        <f>E8*E13</f>
        <v>774450</v>
      </c>
      <c r="F17" s="118">
        <f>F8*F13</f>
        <v>956000</v>
      </c>
      <c r="G17" s="118">
        <f t="shared" ref="G17:L17" si="6">G8*G13</f>
        <v>1319000</v>
      </c>
      <c r="H17" s="118">
        <f t="shared" si="6"/>
        <v>2045000</v>
      </c>
      <c r="I17" s="118">
        <f t="shared" si="6"/>
        <v>3860000</v>
      </c>
      <c r="J17" s="118">
        <f t="shared" si="6"/>
        <v>4949000</v>
      </c>
      <c r="K17" s="118">
        <f t="shared" si="6"/>
        <v>5675000</v>
      </c>
      <c r="L17" s="118">
        <f t="shared" si="6"/>
        <v>7490000</v>
      </c>
      <c r="M17" s="106" t="s">
        <v>7</v>
      </c>
      <c r="N17" s="121">
        <v>0.1</v>
      </c>
      <c r="O17" s="107">
        <v>1000</v>
      </c>
    </row>
    <row r="18" spans="1:15" ht="21.95" customHeight="1" thickTop="1" thickBot="1" x14ac:dyDescent="0.35">
      <c r="A18" s="90" t="str">
        <f>A9</f>
        <v>Rozdíl ASZ - Mze =</v>
      </c>
      <c r="B18" s="91"/>
      <c r="C18" s="92">
        <f>C16-C17</f>
        <v>187000</v>
      </c>
      <c r="D18" s="93">
        <f t="shared" ref="D18:L18" si="7">D16-D17</f>
        <v>361500</v>
      </c>
      <c r="E18" s="93">
        <f t="shared" si="7"/>
        <v>453550</v>
      </c>
      <c r="F18" s="93">
        <f t="shared" si="7"/>
        <v>408000</v>
      </c>
      <c r="G18" s="93">
        <f t="shared" si="7"/>
        <v>382000</v>
      </c>
      <c r="H18" s="93">
        <f t="shared" si="7"/>
        <v>330000</v>
      </c>
      <c r="I18" s="93">
        <f t="shared" si="7"/>
        <v>200000</v>
      </c>
      <c r="J18" s="93">
        <f t="shared" si="7"/>
        <v>122000</v>
      </c>
      <c r="K18" s="93">
        <f t="shared" si="7"/>
        <v>70000</v>
      </c>
      <c r="L18" s="93">
        <f t="shared" si="7"/>
        <v>-60000</v>
      </c>
      <c r="M18" s="2"/>
      <c r="N18" s="11"/>
      <c r="O18" s="7"/>
    </row>
    <row r="19" spans="1:15" ht="15.75" thickTop="1" x14ac:dyDescent="0.25">
      <c r="M19" s="1"/>
      <c r="N19" s="11">
        <v>0.2</v>
      </c>
      <c r="O19" s="7">
        <v>2000</v>
      </c>
    </row>
    <row r="20" spans="1:15" ht="15.75" thickBot="1" x14ac:dyDescent="0.3">
      <c r="M20" s="8"/>
      <c r="N20" s="12">
        <v>0.3</v>
      </c>
      <c r="O20" s="9">
        <v>3000</v>
      </c>
    </row>
    <row r="21" spans="1:15" ht="31.15" customHeight="1" thickBot="1" x14ac:dyDescent="0.3">
      <c r="A21" s="75" t="s">
        <v>29</v>
      </c>
      <c r="B21" s="76"/>
      <c r="C21" s="71"/>
      <c r="D21" s="71"/>
      <c r="E21" s="71"/>
      <c r="F21" s="71"/>
      <c r="G21" s="71"/>
      <c r="H21" s="71"/>
      <c r="I21" s="71"/>
      <c r="J21" s="72"/>
    </row>
    <row r="22" spans="1:15" ht="31.15" customHeight="1" x14ac:dyDescent="0.25">
      <c r="A22" s="50" t="s">
        <v>24</v>
      </c>
      <c r="B22" s="17"/>
      <c r="C22" s="73" t="s">
        <v>17</v>
      </c>
      <c r="D22" s="73"/>
      <c r="E22" s="74" t="s">
        <v>16</v>
      </c>
      <c r="F22" s="74"/>
      <c r="G22" s="74" t="s">
        <v>15</v>
      </c>
      <c r="H22" s="74"/>
      <c r="I22" s="74" t="s">
        <v>14</v>
      </c>
      <c r="J22" s="74"/>
      <c r="M22" s="5">
        <v>20</v>
      </c>
      <c r="N22" s="13">
        <f>460000</f>
        <v>460000</v>
      </c>
    </row>
    <row r="23" spans="1:15" ht="48" thickBot="1" x14ac:dyDescent="0.3">
      <c r="A23" s="58" t="s">
        <v>26</v>
      </c>
      <c r="B23" s="4"/>
      <c r="C23" s="59">
        <v>1</v>
      </c>
      <c r="D23" s="59"/>
      <c r="E23" s="59">
        <v>51</v>
      </c>
      <c r="F23" s="59"/>
      <c r="G23" s="59">
        <v>101</v>
      </c>
      <c r="H23" s="59"/>
      <c r="I23" s="59">
        <v>151</v>
      </c>
      <c r="J23" s="59"/>
      <c r="M23" s="1">
        <v>30</v>
      </c>
      <c r="N23" s="7">
        <f>690000</f>
        <v>690000</v>
      </c>
    </row>
    <row r="24" spans="1:15" ht="33" thickTop="1" thickBot="1" x14ac:dyDescent="0.3">
      <c r="A24" s="51"/>
      <c r="B24" s="15"/>
      <c r="C24" s="48" t="s">
        <v>18</v>
      </c>
      <c r="D24" s="49" t="s">
        <v>19</v>
      </c>
      <c r="E24" s="48" t="s">
        <v>18</v>
      </c>
      <c r="F24" s="49" t="s">
        <v>19</v>
      </c>
      <c r="G24" s="48" t="s">
        <v>18</v>
      </c>
      <c r="H24" s="49" t="s">
        <v>19</v>
      </c>
      <c r="I24" s="48" t="s">
        <v>18</v>
      </c>
      <c r="J24" s="49" t="s">
        <v>19</v>
      </c>
      <c r="M24" s="8">
        <v>10</v>
      </c>
      <c r="N24" s="14">
        <f>230000</f>
        <v>230000</v>
      </c>
    </row>
    <row r="25" spans="1:15" ht="21" customHeight="1" x14ac:dyDescent="0.25">
      <c r="A25" s="53" t="str">
        <f>A4</f>
        <v>Rok 2020 BISS + EKO schéma  (greening)</v>
      </c>
      <c r="B25" s="16"/>
      <c r="C25" s="38">
        <f>C4</f>
        <v>5657</v>
      </c>
      <c r="D25" s="54">
        <f>C25*C23</f>
        <v>5657</v>
      </c>
      <c r="E25" s="38">
        <f>D4</f>
        <v>5657</v>
      </c>
      <c r="F25" s="54">
        <f>E25*E23</f>
        <v>288507</v>
      </c>
      <c r="G25" s="38">
        <f>E4</f>
        <v>5657</v>
      </c>
      <c r="H25" s="54">
        <f>G25*G23</f>
        <v>571357</v>
      </c>
      <c r="I25" s="38">
        <v>5657</v>
      </c>
      <c r="J25" s="54">
        <f>I25*I23</f>
        <v>854207</v>
      </c>
    </row>
    <row r="26" spans="1:15" ht="21" customHeight="1" x14ac:dyDescent="0.25">
      <c r="A26" s="52" t="str">
        <f t="shared" ref="A26:A29" si="8">A5</f>
        <v>BISS + EKO - Návrh redistribuce 10%</v>
      </c>
      <c r="B26" s="39"/>
      <c r="C26" s="40">
        <f t="shared" ref="C26:C29" si="9">C5</f>
        <v>6630</v>
      </c>
      <c r="D26" s="41">
        <f>C26*C23</f>
        <v>6630</v>
      </c>
      <c r="E26" s="40">
        <f t="shared" ref="E26:E29" si="10">D5</f>
        <v>6380</v>
      </c>
      <c r="F26" s="41">
        <f>E26*E23</f>
        <v>325380</v>
      </c>
      <c r="G26" s="40">
        <f t="shared" ref="G26:G29" si="11">E5</f>
        <v>6163</v>
      </c>
      <c r="H26" s="41">
        <f>G26*G23</f>
        <v>622463</v>
      </c>
      <c r="I26" s="40">
        <f>N7-(N3/100*B5)+N4+230000/I23</f>
        <v>6153.1788079470198</v>
      </c>
      <c r="J26" s="41">
        <f>I26*I23</f>
        <v>929130</v>
      </c>
    </row>
    <row r="27" spans="1:15" ht="21" customHeight="1" x14ac:dyDescent="0.25">
      <c r="A27" s="52" t="str">
        <f t="shared" si="8"/>
        <v>BISS + EKO - Návrh redistribuce 20%</v>
      </c>
      <c r="B27" s="39"/>
      <c r="C27" s="40">
        <f t="shared" si="9"/>
        <v>8000</v>
      </c>
      <c r="D27" s="41">
        <f>C27*C23</f>
        <v>8000</v>
      </c>
      <c r="E27" s="40">
        <f t="shared" si="10"/>
        <v>7500</v>
      </c>
      <c r="F27" s="41">
        <f>E27*E23</f>
        <v>382500</v>
      </c>
      <c r="G27" s="40">
        <f t="shared" si="11"/>
        <v>7066</v>
      </c>
      <c r="H27" s="41">
        <f>G27*G23</f>
        <v>713666</v>
      </c>
      <c r="I27" s="40">
        <f>N7-(N3/100*B6)+N4+460000/I23</f>
        <v>7046.3576158940396</v>
      </c>
      <c r="J27" s="41">
        <f>I27*I23</f>
        <v>1064000</v>
      </c>
    </row>
    <row r="28" spans="1:15" s="35" customFormat="1" ht="21" customHeight="1" x14ac:dyDescent="0.3">
      <c r="A28" s="112" t="str">
        <f t="shared" si="8"/>
        <v>Návrh ASZ ČR - BISS + EKO redistribuce 30%</v>
      </c>
      <c r="B28" s="123"/>
      <c r="C28" s="124">
        <f t="shared" si="9"/>
        <v>9370</v>
      </c>
      <c r="D28" s="125">
        <f>C28*C23</f>
        <v>9370</v>
      </c>
      <c r="E28" s="124">
        <f t="shared" si="10"/>
        <v>8620</v>
      </c>
      <c r="F28" s="125">
        <f>E28*E23</f>
        <v>439620</v>
      </c>
      <c r="G28" s="124">
        <f t="shared" si="11"/>
        <v>7970</v>
      </c>
      <c r="H28" s="125">
        <f>G28*G23</f>
        <v>804970</v>
      </c>
      <c r="I28" s="124">
        <f>N7-(N3/100*B7)+N4+N23/I23</f>
        <v>7939.5364238410593</v>
      </c>
      <c r="J28" s="125">
        <f>I28*I23</f>
        <v>1198870</v>
      </c>
    </row>
    <row r="29" spans="1:15" s="35" customFormat="1" ht="21.95" customHeight="1" thickBot="1" x14ac:dyDescent="0.35">
      <c r="A29" s="108" t="str">
        <f>A8</f>
        <v>Návrh MZe - 1000kč +10% redistribuce</v>
      </c>
      <c r="B29" s="109"/>
      <c r="C29" s="110">
        <f t="shared" si="9"/>
        <v>5630</v>
      </c>
      <c r="D29" s="111">
        <f>C29*C23</f>
        <v>5630</v>
      </c>
      <c r="E29" s="110">
        <f t="shared" si="10"/>
        <v>5380</v>
      </c>
      <c r="F29" s="111">
        <f>E29*E23</f>
        <v>274380</v>
      </c>
      <c r="G29" s="110">
        <f t="shared" si="11"/>
        <v>5163</v>
      </c>
      <c r="H29" s="111">
        <f>G29*G23</f>
        <v>521463</v>
      </c>
      <c r="I29" s="110">
        <f>I26-1000</f>
        <v>5153.1788079470198</v>
      </c>
      <c r="J29" s="111">
        <f>I29*I23</f>
        <v>778130</v>
      </c>
    </row>
    <row r="30" spans="1:15" s="35" customFormat="1" ht="20.25" thickTop="1" thickBot="1" x14ac:dyDescent="0.35">
      <c r="A30" s="36" t="str">
        <f>A18</f>
        <v>Rozdíl ASZ - Mze =</v>
      </c>
      <c r="B30" s="37"/>
      <c r="C30" s="55">
        <f>C28-C29</f>
        <v>3740</v>
      </c>
      <c r="D30" s="56">
        <f t="shared" ref="D30:J30" si="12">D28-D29</f>
        <v>3740</v>
      </c>
      <c r="E30" s="55">
        <f t="shared" si="12"/>
        <v>3240</v>
      </c>
      <c r="F30" s="56">
        <f t="shared" si="12"/>
        <v>165240</v>
      </c>
      <c r="G30" s="55">
        <f t="shared" si="12"/>
        <v>2807</v>
      </c>
      <c r="H30" s="56">
        <f t="shared" si="12"/>
        <v>283507</v>
      </c>
      <c r="I30" s="55">
        <f t="shared" si="12"/>
        <v>2786.3576158940396</v>
      </c>
      <c r="J30" s="56">
        <f t="shared" si="12"/>
        <v>420740</v>
      </c>
    </row>
    <row r="31" spans="1:15" ht="15.75" thickTop="1" x14ac:dyDescent="0.25">
      <c r="A31" s="70" t="s">
        <v>30</v>
      </c>
      <c r="B31" s="70"/>
      <c r="C31" s="70"/>
      <c r="D31" s="70"/>
      <c r="E31" s="70"/>
      <c r="F31" s="70"/>
    </row>
    <row r="32" spans="1:15" ht="15.75" thickBot="1" x14ac:dyDescent="0.3">
      <c r="A32" s="18"/>
      <c r="B32" s="19">
        <v>10</v>
      </c>
      <c r="C32" s="19"/>
      <c r="D32" s="19"/>
    </row>
    <row r="33" spans="1:12" ht="19.5" thickBot="1" x14ac:dyDescent="0.3">
      <c r="A33" s="60" t="s">
        <v>27</v>
      </c>
      <c r="B33" s="61"/>
      <c r="C33" s="61"/>
      <c r="D33" s="62"/>
    </row>
    <row r="34" spans="1:12" ht="19.5" thickBot="1" x14ac:dyDescent="0.3">
      <c r="A34" s="63" t="s">
        <v>12</v>
      </c>
      <c r="B34" s="64"/>
      <c r="C34" s="64"/>
      <c r="D34" s="65"/>
      <c r="L34" s="57" t="s">
        <v>20</v>
      </c>
    </row>
  </sheetData>
  <sheetProtection algorithmName="SHA-512" hashValue="+syAd/l3I0dye7dGErkbG53etGXOjGhja9BeyFs3/CYE+vSLFyOYM9TasWIMx5xf0Gccp2IQ24Q9Tvuf76+xsA==" saltValue="acv6ewcFno/d7A9vR7RBew==" spinCount="100000" sheet="1" objects="1" scenarios="1" selectLockedCells="1"/>
  <mergeCells count="17">
    <mergeCell ref="A1:L1"/>
    <mergeCell ref="C2:L2"/>
    <mergeCell ref="C22:D22"/>
    <mergeCell ref="E22:F22"/>
    <mergeCell ref="G22:H22"/>
    <mergeCell ref="I22:J22"/>
    <mergeCell ref="A21:J21"/>
    <mergeCell ref="A2:A3"/>
    <mergeCell ref="G23:H23"/>
    <mergeCell ref="I23:J23"/>
    <mergeCell ref="A33:D33"/>
    <mergeCell ref="A34:D34"/>
    <mergeCell ref="C11:L12"/>
    <mergeCell ref="A11:A13"/>
    <mergeCell ref="A31:F31"/>
    <mergeCell ref="C23:D23"/>
    <mergeCell ref="E23:F23"/>
  </mergeCells>
  <pageMargins left="0.25" right="0.25" top="0.75" bottom="0.75" header="0.3" footer="0.3"/>
  <pageSetup paperSize="9" scale="62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období 2023 - 2027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Asociace soukromého zemědělství ČR</dc:creator>
  <cp:lastModifiedBy>Jan Štefl</cp:lastModifiedBy>
  <cp:lastPrinted>2022-01-10T18:23:47Z</cp:lastPrinted>
  <dcterms:created xsi:type="dcterms:W3CDTF">2022-01-09T17:12:54Z</dcterms:created>
  <dcterms:modified xsi:type="dcterms:W3CDTF">2022-01-10T19:04:45Z</dcterms:modified>
</cp:coreProperties>
</file>